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45" windowHeight="6150" activeTab="2"/>
  </bookViews>
  <sheets>
    <sheet name="Østervang 3, Tistrup" sheetId="1" r:id="rId1"/>
    <sheet name="Husleje" sheetId="2" r:id="rId2"/>
    <sheet name="Kommunens økonomi" sheetId="3" r:id="rId3"/>
  </sheets>
  <definedNames>
    <definedName name="_ftn1" localSheetId="0">'Østervang 3, Tistrup'!#REF!</definedName>
    <definedName name="_ftn2" localSheetId="0">'Østervang 3, Tistrup'!#REF!</definedName>
    <definedName name="_ftnref1" localSheetId="0">'Østervang 3, Tistrup'!#REF!</definedName>
    <definedName name="_ftnref2" localSheetId="0">'Østervang 3, Tistrup'!#REF!</definedName>
  </definedNames>
  <calcPr fullCalcOnLoad="1"/>
</workbook>
</file>

<file path=xl/sharedStrings.xml><?xml version="1.0" encoding="utf-8"?>
<sst xmlns="http://schemas.openxmlformats.org/spreadsheetml/2006/main" count="57" uniqueCount="53">
  <si>
    <t>30. Håndværkerudgifter</t>
  </si>
  <si>
    <t>60. Omkostninger</t>
  </si>
  <si>
    <t>Byggelånsrenter</t>
  </si>
  <si>
    <t>Byggeskadefonden</t>
  </si>
  <si>
    <t>Promillegebyr</t>
  </si>
  <si>
    <t>I alt</t>
  </si>
  <si>
    <t>Byggesagshonorar</t>
  </si>
  <si>
    <t>20. Grundudgifter</t>
  </si>
  <si>
    <t>Tilslutningsafgift</t>
  </si>
  <si>
    <t>Anden rådgivning</t>
  </si>
  <si>
    <t>Gebyr til kommunen</t>
  </si>
  <si>
    <t>55. Inventar mv.</t>
  </si>
  <si>
    <t>Boliger</t>
  </si>
  <si>
    <t>Udgift pr. måned</t>
  </si>
  <si>
    <t>Udgift pr. beboer pr. måned</t>
  </si>
  <si>
    <t>Husleje:</t>
  </si>
  <si>
    <t>10. Grundkøb</t>
  </si>
  <si>
    <t>Drift (350 kr/m2)</t>
  </si>
  <si>
    <t>Lån pr. år (2,8 % af ansk.sum)</t>
  </si>
  <si>
    <t>Serviceareal</t>
  </si>
  <si>
    <t>Teknisk rådgivning og lystryk</t>
  </si>
  <si>
    <t>Inkl. moms</t>
  </si>
  <si>
    <t>Ekskl. moms</t>
  </si>
  <si>
    <t>Bemærkninger</t>
  </si>
  <si>
    <t xml:space="preserve">2% af ansk.sum </t>
  </si>
  <si>
    <t>1% af anskaffelsesum</t>
  </si>
  <si>
    <t>Husleje pr. m2 / pr. år</t>
  </si>
  <si>
    <t>Indtægter</t>
  </si>
  <si>
    <t>Udgifter</t>
  </si>
  <si>
    <t>Anlægsudgift, serviceareal</t>
  </si>
  <si>
    <t>Indtægter i alt</t>
  </si>
  <si>
    <t>Udgifter i alt</t>
  </si>
  <si>
    <t>Anlægsudgift, boliger</t>
  </si>
  <si>
    <t>Max. Økonomisk ramme, Boliger</t>
  </si>
  <si>
    <t>0,2% af anskaffelsessum</t>
  </si>
  <si>
    <t xml:space="preserve">kr. </t>
  </si>
  <si>
    <t>Beboerindskud 2%</t>
  </si>
  <si>
    <t>Adm bidrag (0,08% af hovedstol)</t>
  </si>
  <si>
    <t>Kommunens samlede økonomi - Kassevirkning.</t>
  </si>
  <si>
    <t>Nettoudgift for Kommunen</t>
  </si>
  <si>
    <t>Lån 88%</t>
  </si>
  <si>
    <t>Nybyggeri: 22.300 inkl. moms</t>
  </si>
  <si>
    <t>Servicearealtilskud 5 boliger</t>
  </si>
  <si>
    <t>Østervang 3, Varde</t>
  </si>
  <si>
    <t xml:space="preserve">Håndværkerudgifter inkl. udgifter til uforudseelige, vejrlig og forbrug i byggeperioden, udtørring, tekniske bygherreleverancer, hårde hvidevarer og indexering. </t>
  </si>
  <si>
    <t>Køb af løst inventar og IT til ADM</t>
  </si>
  <si>
    <t>Grundklaringsudgifter</t>
  </si>
  <si>
    <t>5% af håndværkerudgift</t>
  </si>
  <si>
    <t>Grundkøb</t>
  </si>
  <si>
    <t>5 almene boliger a ca. 75 m2 i alt 374 m2 samt serviceareal på 63 m2</t>
  </si>
  <si>
    <t>Forsikringer, byggetilladelse, rejsegilde m.v. inkl. uforudseelige bygherreudgifter</t>
  </si>
  <si>
    <t>Fordelingstal 86/14</t>
  </si>
  <si>
    <t>På basis af oplysninger far arkitektfirmaet 22.08.2013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</si>
</sst>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0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[$€-2]\ #.##000_);[Red]\([$€-2]\ #.##000\)"/>
    <numFmt numFmtId="183" formatCode="0.000"/>
  </numFmts>
  <fonts count="43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u val="single"/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24" borderId="3" applyNumberFormat="0" applyAlignment="0" applyProtection="0"/>
    <xf numFmtId="0" fontId="3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" fontId="2" fillId="0" borderId="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17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9" fontId="0" fillId="0" borderId="10" xfId="0" applyNumberFormat="1" applyFont="1" applyBorder="1" applyAlignment="1" quotePrefix="1">
      <alignment/>
    </xf>
    <xf numFmtId="1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7" fontId="2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33" borderId="10" xfId="0" applyFont="1" applyFill="1" applyBorder="1" applyAlignment="1">
      <alignment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D1"/>
    </sheetView>
  </sheetViews>
  <sheetFormatPr defaultColWidth="9.33203125" defaultRowHeight="11.25"/>
  <cols>
    <col min="1" max="2" width="29.16015625" style="0" customWidth="1"/>
    <col min="3" max="3" width="16.83203125" style="0" customWidth="1"/>
    <col min="4" max="4" width="15.33203125" style="0" customWidth="1"/>
    <col min="5" max="5" width="17.16015625" style="0" customWidth="1"/>
    <col min="6" max="6" width="10.66015625" style="0" bestFit="1" customWidth="1"/>
  </cols>
  <sheetData>
    <row r="1" spans="1:4" ht="42" customHeight="1">
      <c r="A1" s="2"/>
      <c r="B1" s="45" t="s">
        <v>52</v>
      </c>
      <c r="C1" s="41" t="s">
        <v>43</v>
      </c>
      <c r="D1" s="42"/>
    </row>
    <row r="2" spans="1:4" ht="35.25" customHeight="1">
      <c r="A2" s="2"/>
      <c r="B2" s="4" t="s">
        <v>51</v>
      </c>
      <c r="C2" s="43" t="s">
        <v>49</v>
      </c>
      <c r="D2" s="44"/>
    </row>
    <row r="3" spans="1:4" ht="11.25">
      <c r="A3" s="2"/>
      <c r="B3" s="2" t="s">
        <v>23</v>
      </c>
      <c r="C3" s="4" t="s">
        <v>12</v>
      </c>
      <c r="D3" s="4" t="s">
        <v>19</v>
      </c>
    </row>
    <row r="4" spans="1:5" ht="11.25">
      <c r="A4" s="3"/>
      <c r="B4" s="3"/>
      <c r="C4" s="16" t="s">
        <v>21</v>
      </c>
      <c r="D4" s="16" t="s">
        <v>22</v>
      </c>
      <c r="E4" s="10"/>
    </row>
    <row r="5" spans="1:5" ht="11.25">
      <c r="A5" s="4" t="s">
        <v>16</v>
      </c>
      <c r="B5" s="2"/>
      <c r="C5" s="13">
        <f>+C6</f>
        <v>562500</v>
      </c>
      <c r="D5" s="13">
        <f>+D6</f>
        <v>0</v>
      </c>
      <c r="E5" s="10"/>
    </row>
    <row r="6" spans="1:5" ht="11.25">
      <c r="A6" s="4"/>
      <c r="B6" s="7"/>
      <c r="C6" s="17">
        <f>1500*375</f>
        <v>562500</v>
      </c>
      <c r="D6" s="17">
        <v>0</v>
      </c>
      <c r="E6" s="10"/>
    </row>
    <row r="7" spans="1:5" ht="11.25">
      <c r="A7" s="4" t="s">
        <v>7</v>
      </c>
      <c r="B7" s="8"/>
      <c r="C7" s="13">
        <f>+C8+C9</f>
        <v>688447</v>
      </c>
      <c r="D7" s="13">
        <f>+D8+D9</f>
        <v>89658</v>
      </c>
      <c r="E7" s="10"/>
    </row>
    <row r="8" spans="1:5" ht="11.25">
      <c r="A8" s="8" t="s">
        <v>46</v>
      </c>
      <c r="B8" s="8"/>
      <c r="C8" s="17">
        <v>496650</v>
      </c>
      <c r="D8" s="17">
        <v>64680</v>
      </c>
      <c r="E8" s="10"/>
    </row>
    <row r="9" spans="1:5" ht="11.25">
      <c r="A9" s="2" t="s">
        <v>8</v>
      </c>
      <c r="B9" s="8"/>
      <c r="C9" s="17">
        <v>191797</v>
      </c>
      <c r="D9" s="14">
        <v>24978</v>
      </c>
      <c r="E9" s="10"/>
    </row>
    <row r="10" spans="1:5" ht="11.25">
      <c r="A10" s="2"/>
      <c r="B10" s="8"/>
      <c r="C10" s="17"/>
      <c r="D10" s="18"/>
      <c r="E10" s="10"/>
    </row>
    <row r="11" spans="1:5" ht="11.25">
      <c r="A11" s="4" t="s">
        <v>0</v>
      </c>
      <c r="B11" s="8"/>
      <c r="C11" s="13">
        <f>+C12</f>
        <v>5815649</v>
      </c>
      <c r="D11" s="13">
        <f>+D12</f>
        <v>757389</v>
      </c>
      <c r="E11" s="10"/>
    </row>
    <row r="12" spans="1:6" ht="56.25">
      <c r="A12" s="7" t="s">
        <v>44</v>
      </c>
      <c r="B12" s="7"/>
      <c r="C12" s="17">
        <v>5815649</v>
      </c>
      <c r="D12" s="14">
        <v>757389</v>
      </c>
      <c r="E12" s="40"/>
      <c r="F12" s="30"/>
    </row>
    <row r="13" spans="1:5" ht="11.25">
      <c r="A13" s="7"/>
      <c r="B13" s="7"/>
      <c r="C13" s="17"/>
      <c r="D13" s="14"/>
      <c r="E13" s="10"/>
    </row>
    <row r="14" spans="1:5" ht="11.25">
      <c r="A14" s="4" t="s">
        <v>11</v>
      </c>
      <c r="B14" s="8"/>
      <c r="C14" s="13">
        <f>+C15</f>
        <v>0</v>
      </c>
      <c r="D14" s="13">
        <f>+D15</f>
        <v>50000</v>
      </c>
      <c r="E14" s="10"/>
    </row>
    <row r="15" spans="1:7" ht="11.25">
      <c r="A15" s="8" t="s">
        <v>45</v>
      </c>
      <c r="B15" s="8"/>
      <c r="C15" s="17">
        <v>0</v>
      </c>
      <c r="D15" s="14">
        <v>50000</v>
      </c>
      <c r="E15" s="10"/>
      <c r="G15" s="32"/>
    </row>
    <row r="16" spans="1:5" ht="11.25">
      <c r="A16" s="2"/>
      <c r="B16" s="8"/>
      <c r="C16" s="17"/>
      <c r="D16" s="14"/>
      <c r="E16" s="10"/>
    </row>
    <row r="17" spans="1:5" ht="11.25">
      <c r="A17" s="4" t="s">
        <v>1</v>
      </c>
      <c r="B17" s="8"/>
      <c r="C17" s="13">
        <f>+C18+C19+C20+C21+C22+C23+C24+C25</f>
        <v>1103364</v>
      </c>
      <c r="D17" s="13">
        <f>+D18+D19+D20+D21+D22+D23+D24+D25</f>
        <v>100930</v>
      </c>
      <c r="E17" s="10"/>
    </row>
    <row r="18" spans="1:5" ht="11.25">
      <c r="A18" s="8" t="s">
        <v>20</v>
      </c>
      <c r="B18" s="33" t="s">
        <v>47</v>
      </c>
      <c r="C18" s="17">
        <v>298976</v>
      </c>
      <c r="D18" s="17">
        <v>38936</v>
      </c>
      <c r="E18" s="10"/>
    </row>
    <row r="19" spans="1:5" ht="11.25">
      <c r="A19" s="2" t="s">
        <v>9</v>
      </c>
      <c r="B19" s="8"/>
      <c r="C19" s="17">
        <v>101308</v>
      </c>
      <c r="D19" s="17">
        <v>13194</v>
      </c>
      <c r="E19" s="10"/>
    </row>
    <row r="20" spans="1:5" ht="11.25">
      <c r="A20" s="2" t="s">
        <v>6</v>
      </c>
      <c r="B20" s="19" t="s">
        <v>24</v>
      </c>
      <c r="C20" s="17">
        <f>0.02*8150000</f>
        <v>163000</v>
      </c>
      <c r="D20" s="17">
        <v>0</v>
      </c>
      <c r="E20" s="10"/>
    </row>
    <row r="21" spans="1:5" ht="11.25">
      <c r="A21" s="2" t="s">
        <v>2</v>
      </c>
      <c r="B21" s="19" t="s">
        <v>25</v>
      </c>
      <c r="C21" s="17">
        <f>0.01*8170000</f>
        <v>81700</v>
      </c>
      <c r="D21" s="17">
        <v>0</v>
      </c>
      <c r="E21" s="40"/>
    </row>
    <row r="22" spans="1:5" ht="11.25">
      <c r="A22" s="8" t="s">
        <v>4</v>
      </c>
      <c r="B22" s="8" t="s">
        <v>34</v>
      </c>
      <c r="C22" s="17">
        <f>0.002*8170000</f>
        <v>16340</v>
      </c>
      <c r="D22" s="17">
        <f>0.002*1000000</f>
        <v>2000</v>
      </c>
      <c r="E22" s="40"/>
    </row>
    <row r="23" spans="1:5" ht="11.25">
      <c r="A23" s="8" t="s">
        <v>10</v>
      </c>
      <c r="B23" s="8" t="s">
        <v>34</v>
      </c>
      <c r="C23" s="17">
        <f>0.002*8170000</f>
        <v>16340</v>
      </c>
      <c r="D23" s="17">
        <f>0.002*1000000</f>
        <v>2000</v>
      </c>
      <c r="E23" s="40"/>
    </row>
    <row r="24" spans="1:5" ht="33.75">
      <c r="A24" s="7" t="s">
        <v>50</v>
      </c>
      <c r="B24" s="7"/>
      <c r="C24" s="17">
        <v>344000</v>
      </c>
      <c r="D24" s="14">
        <v>44800</v>
      </c>
      <c r="E24" s="40"/>
    </row>
    <row r="25" spans="1:5" ht="11.25">
      <c r="A25" s="8" t="s">
        <v>3</v>
      </c>
      <c r="B25" s="19" t="s">
        <v>25</v>
      </c>
      <c r="C25" s="17">
        <f>0.01*8170000</f>
        <v>81700</v>
      </c>
      <c r="D25" s="17">
        <v>0</v>
      </c>
      <c r="E25" s="40"/>
    </row>
    <row r="26" spans="1:5" ht="11.25">
      <c r="A26" s="4" t="s">
        <v>5</v>
      </c>
      <c r="B26" s="8"/>
      <c r="C26" s="13">
        <f>+C17+C14+C11+C7+C5</f>
        <v>8169960</v>
      </c>
      <c r="D26" s="13">
        <f>+D17+D14+D11+D7+D5</f>
        <v>997977</v>
      </c>
      <c r="E26" s="10"/>
    </row>
    <row r="27" spans="1:5" ht="11.25">
      <c r="A27" s="19"/>
      <c r="B27" s="8"/>
      <c r="C27" s="29"/>
      <c r="D27" s="29"/>
      <c r="E27" s="10"/>
    </row>
    <row r="28" spans="1:5" ht="11.25">
      <c r="A28" s="2" t="s">
        <v>33</v>
      </c>
      <c r="B28" s="7" t="s">
        <v>41</v>
      </c>
      <c r="C28" s="20">
        <f>374*22300</f>
        <v>8340200</v>
      </c>
      <c r="D28" s="5"/>
      <c r="E28" s="10"/>
    </row>
    <row r="30" spans="3:4" ht="11.25">
      <c r="C30" s="9"/>
      <c r="D30" s="9"/>
    </row>
    <row r="31" ht="11.25">
      <c r="C31" s="9"/>
    </row>
    <row r="33" ht="11.25">
      <c r="C33" s="9"/>
    </row>
    <row r="34" ht="11.25">
      <c r="C34" s="9"/>
    </row>
  </sheetData>
  <sheetProtection/>
  <mergeCells count="2">
    <mergeCell ref="C1:D1"/>
    <mergeCell ref="C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&amp;LVarde Kommune
5 boliger og servicearel
Østervang 3, Varde&amp;CSkema B Budget 
23.08.2013 Bascon A/S</oddHeader>
    <oddFooter>&amp;CSide 1 af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D16"/>
  <sheetViews>
    <sheetView zoomScalePageLayoutView="0" workbookViewId="0" topLeftCell="A1">
      <selection activeCell="C11" sqref="C11"/>
    </sheetView>
  </sheetViews>
  <sheetFormatPr defaultColWidth="9.33203125" defaultRowHeight="11.25"/>
  <cols>
    <col min="2" max="2" width="25" style="0" customWidth="1"/>
    <col min="3" max="3" width="13.66015625" style="0" customWidth="1"/>
  </cols>
  <sheetData>
    <row r="3" spans="2:3" ht="11.25">
      <c r="B3" s="4" t="s">
        <v>15</v>
      </c>
      <c r="C3" s="2" t="s">
        <v>35</v>
      </c>
    </row>
    <row r="4" spans="2:3" ht="22.5">
      <c r="B4" s="3" t="s">
        <v>18</v>
      </c>
      <c r="C4" s="6">
        <f>0.028*'Østervang 3, Tistrup'!C26</f>
        <v>228758.88</v>
      </c>
    </row>
    <row r="5" spans="2:3" ht="11.25">
      <c r="B5" s="2" t="s">
        <v>17</v>
      </c>
      <c r="C5" s="6">
        <f>374*350</f>
        <v>130900</v>
      </c>
    </row>
    <row r="6" spans="2:3" ht="22.5">
      <c r="B6" s="3" t="s">
        <v>37</v>
      </c>
      <c r="C6" s="6">
        <f>0.0008*'Østervang 3, Tistrup'!C26*0.88</f>
        <v>5751.65184</v>
      </c>
    </row>
    <row r="7" spans="2:3" ht="11.25">
      <c r="B7" s="2" t="s">
        <v>5</v>
      </c>
      <c r="C7" s="6">
        <f>+C4+C5+C6</f>
        <v>365410.53184</v>
      </c>
    </row>
    <row r="8" spans="2:3" ht="11.25">
      <c r="B8" s="2" t="s">
        <v>13</v>
      </c>
      <c r="C8" s="6">
        <f>+C7/12</f>
        <v>30450.877653333333</v>
      </c>
    </row>
    <row r="9" spans="2:3" ht="11.25">
      <c r="B9" s="2" t="s">
        <v>14</v>
      </c>
      <c r="C9" s="6">
        <f>+C8/5</f>
        <v>6090.175530666666</v>
      </c>
    </row>
    <row r="10" spans="2:3" s="22" customFormat="1" ht="11.25">
      <c r="B10" s="23" t="s">
        <v>26</v>
      </c>
      <c r="C10" s="34">
        <f>+C8*12/374</f>
        <v>977.033507593583</v>
      </c>
    </row>
    <row r="16" ht="11.25">
      <c r="D16" s="21"/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1"/>
  <headerFooter alignWithMargins="0">
    <oddHeader>&amp;LVarde Kommune
5 boliger og serviceareal
Østervang 3, Varde&amp;CSkema B Budget
23.08.2013 Bascon A/S</oddHeader>
    <oddFooter>&amp;CSide 2 af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B19" sqref="B19"/>
    </sheetView>
  </sheetViews>
  <sheetFormatPr defaultColWidth="9.33203125" defaultRowHeight="11.25"/>
  <cols>
    <col min="1" max="1" width="37" style="0" customWidth="1"/>
    <col min="2" max="2" width="17" style="0" customWidth="1"/>
    <col min="3" max="3" width="14.16015625" style="0" customWidth="1"/>
    <col min="4" max="4" width="15.83203125" style="0" customWidth="1"/>
  </cols>
  <sheetData>
    <row r="1" spans="1:2" ht="12.75">
      <c r="A1" s="1"/>
      <c r="B1" s="1"/>
    </row>
    <row r="2" spans="1:2" ht="12.75">
      <c r="A2" s="1"/>
      <c r="B2" s="1" t="s">
        <v>38</v>
      </c>
    </row>
    <row r="3" spans="1:4" ht="12.75">
      <c r="A3" s="11"/>
      <c r="B3" s="12"/>
      <c r="C3" s="10"/>
      <c r="D3" s="10"/>
    </row>
    <row r="4" spans="1:4" ht="15">
      <c r="A4" s="11"/>
      <c r="B4" s="27"/>
      <c r="C4" s="28"/>
      <c r="D4" s="11"/>
    </row>
    <row r="5" spans="1:4" ht="11.25">
      <c r="A5" s="24"/>
      <c r="B5" s="15"/>
      <c r="C5" s="15"/>
      <c r="D5" s="9"/>
    </row>
    <row r="6" spans="1:4" ht="12.75">
      <c r="A6" s="35" t="s">
        <v>28</v>
      </c>
      <c r="B6" s="36"/>
      <c r="C6" s="25"/>
      <c r="D6" s="9"/>
    </row>
    <row r="7" spans="1:4" ht="11.25">
      <c r="A7" s="8"/>
      <c r="B7" s="36"/>
      <c r="C7" s="25"/>
      <c r="D7" s="9"/>
    </row>
    <row r="8" spans="1:4" ht="11.25">
      <c r="A8" s="8" t="s">
        <v>32</v>
      </c>
      <c r="B8" s="36">
        <f>+'Østervang 3, Tistrup'!C26</f>
        <v>8169960</v>
      </c>
      <c r="C8" s="25"/>
      <c r="D8" s="9"/>
    </row>
    <row r="9" spans="1:4" ht="11.25">
      <c r="A9" s="8" t="s">
        <v>29</v>
      </c>
      <c r="B9" s="36">
        <f>+'Østervang 3, Tistrup'!D26</f>
        <v>997977</v>
      </c>
      <c r="C9" s="25"/>
      <c r="D9" s="9"/>
    </row>
    <row r="10" spans="1:4" ht="11.25">
      <c r="A10" s="4" t="s">
        <v>31</v>
      </c>
      <c r="B10" s="5">
        <f>+B7+B8+B9</f>
        <v>9167937</v>
      </c>
      <c r="C10" s="26"/>
      <c r="D10" s="9"/>
    </row>
    <row r="11" spans="1:4" ht="12.75">
      <c r="A11" s="37"/>
      <c r="B11" s="36"/>
      <c r="C11" s="9"/>
      <c r="D11" s="9"/>
    </row>
    <row r="12" spans="1:4" ht="12.75">
      <c r="A12" s="35" t="s">
        <v>27</v>
      </c>
      <c r="B12" s="38"/>
      <c r="C12" s="25"/>
      <c r="D12" s="9"/>
    </row>
    <row r="13" spans="1:4" ht="11.25">
      <c r="A13" s="8" t="s">
        <v>48</v>
      </c>
      <c r="B13" s="17">
        <f>1500*375</f>
        <v>562500</v>
      </c>
      <c r="C13" s="25"/>
      <c r="D13" s="9"/>
    </row>
    <row r="14" spans="1:4" ht="11.25">
      <c r="A14" s="8" t="s">
        <v>42</v>
      </c>
      <c r="B14" s="36">
        <f>5*40000</f>
        <v>200000</v>
      </c>
      <c r="C14" s="25"/>
      <c r="D14" s="9"/>
    </row>
    <row r="15" spans="1:4" ht="11.25">
      <c r="A15" s="8" t="s">
        <v>36</v>
      </c>
      <c r="B15" s="36">
        <f>0.02*'Østervang 3, Tistrup'!C26</f>
        <v>163399.2</v>
      </c>
      <c r="C15" s="25"/>
      <c r="D15" s="15"/>
    </row>
    <row r="16" spans="1:4" ht="11.25">
      <c r="A16" s="8" t="s">
        <v>6</v>
      </c>
      <c r="B16" s="36">
        <f>+'Østervang 3, Tistrup'!C20</f>
        <v>163000</v>
      </c>
      <c r="C16" s="25"/>
      <c r="D16" s="15"/>
    </row>
    <row r="17" spans="1:4" ht="11.25">
      <c r="A17" s="8" t="s">
        <v>40</v>
      </c>
      <c r="B17" s="36">
        <f>0.88*'Østervang 3, Tistrup'!C26</f>
        <v>7189564.8</v>
      </c>
      <c r="C17" s="25"/>
      <c r="D17" s="15"/>
    </row>
    <row r="18" spans="1:3" ht="11.25">
      <c r="A18" s="4" t="s">
        <v>30</v>
      </c>
      <c r="B18" s="5">
        <f>+B13+B14+B15+B16+B17</f>
        <v>8278464</v>
      </c>
      <c r="C18" s="15"/>
    </row>
    <row r="19" spans="1:3" ht="11.25">
      <c r="A19" s="4"/>
      <c r="B19" s="36"/>
      <c r="C19" s="25"/>
    </row>
    <row r="20" spans="1:2" ht="11.25">
      <c r="A20" s="39" t="s">
        <v>39</v>
      </c>
      <c r="B20" s="6">
        <f>+B10-B18</f>
        <v>889473</v>
      </c>
    </row>
    <row r="21" spans="1:2" ht="11.25">
      <c r="A21" s="31"/>
      <c r="B21" s="9"/>
    </row>
  </sheetData>
  <sheetProtection/>
  <printOptions/>
  <pageMargins left="0.7480314960629921" right="0.7480314960629921" top="0.984251968503937" bottom="0.984251968503937" header="0" footer="0"/>
  <pageSetup horizontalDpi="300" verticalDpi="300" orientation="portrait" paperSize="9" r:id="rId1"/>
  <headerFooter alignWithMargins="0">
    <oddHeader>&amp;L &amp;CSkema B Budget
23.08.2013</oddHeader>
    <oddFooter>&amp;CSide 3 af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Vejle 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USS-17-09-2013 - Bilag 634.03 Økonomi vedr  skema B - Bo Østervang</dc:title>
  <dc:subject/>
  <dc:creator>Tue Bisgaard Jensen</dc:creator>
  <cp:keywords/>
  <dc:description/>
  <cp:lastModifiedBy>Tue Bisgaard Jensen</cp:lastModifiedBy>
  <cp:lastPrinted>2013-02-04T11:44:53Z</cp:lastPrinted>
  <dcterms:created xsi:type="dcterms:W3CDTF">2001-10-17T08:11:06Z</dcterms:created>
  <dcterms:modified xsi:type="dcterms:W3CDTF">2013-08-23T07:19:27Z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Social og Sundhed</vt:lpwstr>
  </property>
  <property fmtid="{D5CDD505-2E9C-101B-9397-08002B2CF9AE}" pid="4" name="MeetingTit">
    <vt:lpwstr>17-09-2013</vt:lpwstr>
  </property>
  <property fmtid="{D5CDD505-2E9C-101B-9397-08002B2CF9AE}" pid="5" name="MeetingDateAndTi">
    <vt:lpwstr>17-09-2013 fra 08:00 - 12:00</vt:lpwstr>
  </property>
  <property fmtid="{D5CDD505-2E9C-101B-9397-08002B2CF9AE}" pid="6" name="AccessLevelNa">
    <vt:lpwstr>Åben</vt:lpwstr>
  </property>
  <property fmtid="{D5CDD505-2E9C-101B-9397-08002B2CF9AE}" pid="7" name="Fusion">
    <vt:lpwstr>1386279</vt:lpwstr>
  </property>
  <property fmtid="{D5CDD505-2E9C-101B-9397-08002B2CF9AE}" pid="8" name="SortOrd">
    <vt:lpwstr>3</vt:lpwstr>
  </property>
  <property fmtid="{D5CDD505-2E9C-101B-9397-08002B2CF9AE}" pid="9" name="MeetingEndDa">
    <vt:lpwstr>2013-09-17T12:00:00Z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128159/13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2013-09-17T08:00:00Z</vt:lpwstr>
  </property>
  <property fmtid="{D5CDD505-2E9C-101B-9397-08002B2CF9AE}" pid="14" name="PWDescripti">
    <vt:lpwstr/>
  </property>
  <property fmtid="{D5CDD505-2E9C-101B-9397-08002B2CF9AE}" pid="15" name="U">
    <vt:lpwstr>1223766</vt:lpwstr>
  </property>
  <property fmtid="{D5CDD505-2E9C-101B-9397-08002B2CF9AE}" pid="16" name="PWFileTy">
    <vt:lpwstr>.XLS</vt:lpwstr>
  </property>
  <property fmtid="{D5CDD505-2E9C-101B-9397-08002B2CF9AE}" pid="17" name="Agenda">
    <vt:lpwstr>1553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